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'Foglio1'!$A$1:$J$66</definedName>
    <definedName name="Excel_BuiltIn_Print_Area" localSheetId="0">'Foglio1'!$A$1:$J$66</definedName>
  </definedNames>
  <calcPr fullCalcOnLoad="1"/>
</workbook>
</file>

<file path=xl/sharedStrings.xml><?xml version="1.0" encoding="utf-8"?>
<sst xmlns="http://schemas.openxmlformats.org/spreadsheetml/2006/main" count="113" uniqueCount="112">
  <si>
    <t xml:space="preserve">Q.E. nuovo liceo scientifico "A.M. Enriques Agnoletti" presso il polo universitario di Sesto F.no. </t>
  </si>
  <si>
    <t>VOCI</t>
  </si>
  <si>
    <t>QE approvato con Det.738/2020</t>
  </si>
  <si>
    <t>Nuovo QE</t>
  </si>
  <si>
    <t>Differenza</t>
  </si>
  <si>
    <t>capitolo e impegno</t>
  </si>
  <si>
    <t>precedenti</t>
  </si>
  <si>
    <t>A) SOMME a BASE D’APPALTO</t>
  </si>
  <si>
    <t>TOTALE LAVORI A CORPO</t>
  </si>
  <si>
    <t>di cui oneri non soggetti a ribasso</t>
  </si>
  <si>
    <t>importo soggetto a ribasso</t>
  </si>
  <si>
    <t>Ribasso 20,01%</t>
  </si>
  <si>
    <t>A) IMPORTO CONTRATTUALE DEI LAVORI (DD 179/2020 e DD 537/2020 - RTI Consorzio Integra/Proget Impianti Srl)</t>
  </si>
  <si>
    <t xml:space="preserve">Cap. 18577 imp.258 sub.99/20 € 4.127.922,51; Cap. 19343 imp.41 sub.461/20  € 2.867.215,19; Cap. 19343 imp.76 sub.36/21 € 3.497.568,84. </t>
  </si>
  <si>
    <t>B) SOMME A DISPOSIZIONE  dell’AMMINISTRAZIONE</t>
  </si>
  <si>
    <t xml:space="preserve">1. lavori in economia previsti in programma, ma esclusi dall'appalto </t>
  </si>
  <si>
    <t>2. rilievi, accertamenti e indagini iva compresa:</t>
  </si>
  <si>
    <t xml:space="preserve">   2.1 bonifica bellica </t>
  </si>
  <si>
    <r>
      <rPr>
        <sz val="10"/>
        <color indexed="8"/>
        <rFont val="Times New Roman"/>
        <family val="1"/>
      </rPr>
      <t xml:space="preserve">   2.1.0 bonifica bellica Ditta Vilonauxo (DD 1023/2019 + </t>
    </r>
    <r>
      <rPr>
        <b/>
        <sz val="10"/>
        <color indexed="8"/>
        <rFont val="Times New Roman"/>
        <family val="1"/>
      </rPr>
      <t>DD 738/20</t>
    </r>
    <r>
      <rPr>
        <sz val="10"/>
        <color indexed="8"/>
        <rFont val="Times New Roman"/>
        <family val="1"/>
      </rPr>
      <t>)</t>
    </r>
  </si>
  <si>
    <t>Cap. 18586 imp. 615 sub.717/19 + Cap. 19343 imp.41/523/20</t>
  </si>
  <si>
    <t xml:space="preserve">   2.1.1 indagine magnet. Superf. Ditta Strago (DD 2200/2017 – Ods01 e 02)</t>
  </si>
  <si>
    <t>Cap.18586 imp.1122/18+615sub486/19</t>
  </si>
  <si>
    <t xml:space="preserve">      2.1.2 indagine magnet. Superf. Ditta Vilona Uxo (DD 616/2019 - OdS 2)</t>
  </si>
  <si>
    <t>Cap 18577 imp. 2260 sub.548/19 € 2120,58; Cap. 18577 Imp. 2846 sub.547/19 € 36,60; Cap. 18586 imp.615 sub.546/19 € 282,82</t>
  </si>
  <si>
    <t xml:space="preserve">   2.1.3 coordinatore sicurezza per scavi di bonifica bellica RTP Settanta7 (DD 1105/2019)</t>
  </si>
  <si>
    <t>Cap 19343 imp. 280 sub.727/19</t>
  </si>
  <si>
    <t xml:space="preserve">   2.1.4 assistenza archeologica per scavi di bonifica bellica Ditta Coop.     Archeologia (DD 1114/2019)</t>
  </si>
  <si>
    <t>Cap 19343 imp. 280 sub.729/19</t>
  </si>
  <si>
    <t xml:space="preserve">   2.2 indagini geologiche</t>
  </si>
  <si>
    <t>Prove geognostiche Ditta Mappo Geognostica (DD.951/2018)</t>
  </si>
  <si>
    <t>Cap. 18577 imp. 2260/18</t>
  </si>
  <si>
    <t>Assistenza geologo Ditta Geologica Toscana (DD 1273/2018)</t>
  </si>
  <si>
    <t>cap 18577 imp 2846/18</t>
  </si>
  <si>
    <t xml:space="preserve">   2.3 indagini archeologiche</t>
  </si>
  <si>
    <t>Indagini verifica archeologia Ditta Coop Archeologia (DD 1787/2018)</t>
  </si>
  <si>
    <t>cap 18577 imp 3367/18</t>
  </si>
  <si>
    <t>Assistenza magnet. indagini arch. Ditta Coop Archeologia (DD 2076/2018)</t>
  </si>
  <si>
    <t>Cap.18577 imp 3646/18</t>
  </si>
  <si>
    <t>Approfondimento indagini archeologiche Ditta Coop Archeologia (DD 2262/2019)</t>
  </si>
  <si>
    <t>Cap.19343 imp.390/20</t>
  </si>
  <si>
    <t>Variazione servizio approfondimento indagini archeologiche Ditta Coop Archeologia (DD 531/2020)</t>
  </si>
  <si>
    <t>Cap.19343 imp.41 sub.460/20</t>
  </si>
  <si>
    <t>Ulteriore variazione servizio approfondimento indagini archeologiche Ditta Coop Archeologia (DD 645/2020)</t>
  </si>
  <si>
    <t>Cap. 19343 imp.41/499/20</t>
  </si>
  <si>
    <t xml:space="preserve">   2.4 analisi e smaltimento terre    </t>
  </si>
  <si>
    <t>Caratterizzazione Terre Ditta Alpha Ecologia (DD.878/2018)</t>
  </si>
  <si>
    <t>Cap. 18577 imp. 2085/18</t>
  </si>
  <si>
    <t>Gestione cumulo terre Ditta Giglio Servizi srl (DD 1631/2018)</t>
  </si>
  <si>
    <t>Cap. 18577 imp 2898/18</t>
  </si>
  <si>
    <t>Servizio ausiliario gara gestione cumulo terre Ditta Trasp.a.re srl (DD 1344/2018)</t>
  </si>
  <si>
    <t>cap 18577 imp 2915/18</t>
  </si>
  <si>
    <t xml:space="preserve">3. allacciamenti ai pubblici servizi </t>
  </si>
  <si>
    <t xml:space="preserve">   4. imprevisti e arrotondamenti</t>
  </si>
  <si>
    <t>Diritti segreteria esame progetto ASL, VV.F., CONI (DD 347/2019 + DD 445/2019 + DD 727/2019)</t>
  </si>
  <si>
    <t>Cap. 19343 imp.395/396/397 sub 280/19 per € 3.507,00; Cap. 19343 imp.395 per € 400,00; Cap.19343 imp.280 sub397_19 per € 692,30</t>
  </si>
  <si>
    <t>Assistenza parere navigazione aerea Arch. Delcroix (DD 1116/2018)</t>
  </si>
  <si>
    <t>Cap. 18577 imp. 2655/18</t>
  </si>
  <si>
    <t>Diritti istruttoria pratica ENAC (DD 1520/2019)</t>
  </si>
  <si>
    <t>Cap. 19343 imp.280/19 sub.841/19</t>
  </si>
  <si>
    <t>Diritti istruttoria deposito progetto esecutivo al Genio Civile (DD 1615/2019)</t>
  </si>
  <si>
    <t>Cap.19343 imp.280 sub.853/19</t>
  </si>
  <si>
    <t>Diritti istruttoria pratica ENAC (DD 615/2020)</t>
  </si>
  <si>
    <t>Cap. 19343 imp.41/497/20</t>
  </si>
  <si>
    <t>5. acquisizione aree o immobili e pertinenti indennizzi (DD 2189/18 punto 1 per € 137.313,54 Notaio Cirillo e DD 2189/18 punto 2 per € 1.525.706,00 UNIFI) (DD 2076/2018)</t>
  </si>
  <si>
    <t>Cap.19588 imp. 3751 per € 137.313,54 + cap. 19340 imp. 3753 per € 1.525.706,00</t>
  </si>
  <si>
    <t xml:space="preserve">   5.1 Spese Notaio Cirillo per acquisto terreno da UNIFI (DD 1817/2018)   </t>
  </si>
  <si>
    <t>Cap. 18577 imp 1817/18</t>
  </si>
  <si>
    <t xml:space="preserve">   5.2 Integrazione spese Notaio Cirillo (DD 115/2019)</t>
  </si>
  <si>
    <t>Cap. 18577 imp 273/19</t>
  </si>
  <si>
    <t>6. accantonamento di cui all’articolo 133, commi 3 e 4, del codice</t>
  </si>
  <si>
    <t xml:space="preserve">   6.1 indennizzo da riconoscere  a Eli Lilly per mancata disponibilità del bene acquistato ( € 250.000,00/anno su 1279 gg)</t>
  </si>
  <si>
    <t xml:space="preserve">7. fondo per la progettazione e l’innovazione di  cui all’art. 113 del codice, nella misura del 2% dell’importo lavori a base di gara </t>
  </si>
  <si>
    <t xml:space="preserve"> Cap.19343 imp.155 sub.462/20 € 62.532,39; Cap.19343 imp.41 sub.464/20 € 24.947,09; Cap.18586 imp.737 sub.463/20 € 7.366,32; Cap.19343 imp.76 sub.37/21 € 142.268,70 </t>
  </si>
  <si>
    <r>
      <rPr>
        <sz val="10"/>
        <color indexed="8"/>
        <rFont val="Times New Roman"/>
        <family val="1"/>
      </rPr>
      <t xml:space="preserve">7.0. fondo per la progettazione e l’innovazione di cui all’art. 113 del codice, nella misura del 2% dell’importo del servizio di bonifica bellica a base di gara </t>
    </r>
    <r>
      <rPr>
        <b/>
        <sz val="10"/>
        <color indexed="8"/>
        <rFont val="Times New Roman"/>
        <family val="1"/>
      </rPr>
      <t>(DD 738/20)</t>
    </r>
  </si>
  <si>
    <t>Cap. 19343 imp.41/524/20</t>
  </si>
  <si>
    <t xml:space="preserve">   7.1 assicurazione progettisti interni</t>
  </si>
  <si>
    <t xml:space="preserve">   7.2 spese progettazione RTP Settanta7 (DD 297/2018, DD 1654/2018 e DD 1971/2018)</t>
  </si>
  <si>
    <t>Cap 19343 imp 1889/18 per 223.127,97+cap 19343 FPV imp 280/19 per 189.398,14</t>
  </si>
  <si>
    <t xml:space="preserve">   7.3 spese per variazione servizio progettazione RTP Settanta7  (DD 1820/2019)</t>
  </si>
  <si>
    <t>Cap.19343 imp.280 sub.900/19</t>
  </si>
  <si>
    <t>8. spese per attività tecnico amministrative connesse alla progettazione, di supporto al responsabile del procedimento:</t>
  </si>
  <si>
    <t xml:space="preserve">8.0 verifica e validazione </t>
  </si>
  <si>
    <t>8.1 Servizio di verifica progettazione Ditta Italsocotec (DD 86/2019+DD 1731/2019 ITS controlli tecnici)</t>
  </si>
  <si>
    <t>Cap 19343 imp. 208 sub.222/19</t>
  </si>
  <si>
    <t>8.2.1 Collaudo Strutturale/Arch. Spanò (DD 553/2020)</t>
  </si>
  <si>
    <t>Cap. 1943 imp. 41/482-481-480/2020 + imp. 76/40-39-38/2021</t>
  </si>
  <si>
    <t>8.2.2 Collaudo Tecnico Amm./Arch. Buzzanca (DD 553/2020)</t>
  </si>
  <si>
    <t>Cap. 1943 imp. 41/485-484-483/2020 + imp. 76/43-42-41/2021</t>
  </si>
  <si>
    <t>8.3 Direzione lavori/CSE esecuzione HYDEA (DD 1501/2019 e DD 541/2020)</t>
  </si>
  <si>
    <t xml:space="preserve">Cap. 19343 imp.155 sub.54/20 € 58.032,52 + imp.116 sub.472/20 € 205.123,23 + imp.44 sub.8/21 € 131.577,88 </t>
  </si>
  <si>
    <t>8.4 Servizio di Tutor di cantiere Bottega d’Ingegneria Srl (DD 237/2020)</t>
  </si>
  <si>
    <t>Cap. 19343 imp.1262/20 + 95/20</t>
  </si>
  <si>
    <t xml:space="preserve">    9. eventuali spese per commissioni giudicatrici</t>
  </si>
  <si>
    <t xml:space="preserve">   10. spese per pubblicità </t>
  </si>
  <si>
    <t>11. spese per accertamenti di laboratorio e verifiche tecniche di collaudo</t>
  </si>
  <si>
    <r>
      <rPr>
        <sz val="10"/>
        <color indexed="8"/>
        <rFont val="Times New Roman"/>
        <family val="1"/>
      </rPr>
      <t xml:space="preserve">12. IVA 10% sui lavori </t>
    </r>
    <r>
      <rPr>
        <sz val="10"/>
        <color indexed="8"/>
        <rFont val="Times New Roman"/>
        <family val="1"/>
      </rPr>
      <t xml:space="preserve"> (DD 179/2020 e DD 537/2020 - RTI Consorzio Integra/Proget Impianti Srl)</t>
    </r>
  </si>
  <si>
    <t>13.1 Arredi – forniture</t>
  </si>
  <si>
    <t>13.2 Arredi – servizio di progettazione e direzione esecuzione (Pres. Det.)</t>
  </si>
  <si>
    <t>Cap.20337 Imp. _____</t>
  </si>
  <si>
    <t>B) TOTALE SOMME a DISPOSIZIONE dell’AMMINISTRAZIONE</t>
  </si>
  <si>
    <t>TOTALE IMPORTO PROGETTO (A+B)</t>
  </si>
  <si>
    <t>Durata lavori: 1.4.2020 – 31.7.2021</t>
  </si>
  <si>
    <t>Da impegnare:</t>
  </si>
  <si>
    <t>Stanziamenti di bilancio</t>
  </si>
  <si>
    <t>Cap.18577</t>
  </si>
  <si>
    <t>Cap.19343</t>
  </si>
  <si>
    <t>Cap.18586</t>
  </si>
  <si>
    <t>cap 19340</t>
  </si>
  <si>
    <t>cap 19588</t>
  </si>
  <si>
    <t>cap 19339</t>
  </si>
  <si>
    <t>Cap.19865</t>
  </si>
  <si>
    <t>Cap.20337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</si>
</sst>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h:mm:ss"/>
    <numFmt numFmtId="167" formatCode="[$€-410]\ #,##0.00;[Red]\-[$€-410]\ #,##0.00"/>
  </numFmts>
  <fonts count="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164" fontId="1" fillId="0" borderId="1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 indent="1"/>
    </xf>
    <xf numFmtId="4" fontId="1" fillId="0" borderId="0" xfId="0" applyNumberFormat="1" applyFont="1" applyAlignment="1">
      <alignment/>
    </xf>
    <xf numFmtId="0" fontId="4" fillId="2" borderId="3" xfId="0" applyFont="1" applyFill="1" applyBorder="1" applyAlignment="1">
      <alignment horizontal="left" vertical="center" wrapText="1" indent="1"/>
    </xf>
    <xf numFmtId="164" fontId="6" fillId="2" borderId="3" xfId="0" applyNumberFormat="1" applyFont="1" applyFill="1" applyBorder="1" applyAlignment="1">
      <alignment vertical="center"/>
    </xf>
    <xf numFmtId="40" fontId="6" fillId="2" borderId="3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64" fontId="1" fillId="5" borderId="4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 indent="1"/>
    </xf>
    <xf numFmtId="164" fontId="5" fillId="0" borderId="3" xfId="0" applyNumberFormat="1" applyFont="1" applyFill="1" applyBorder="1" applyAlignment="1">
      <alignment horizontal="left" vertical="center" wrapText="1" indent="1"/>
    </xf>
    <xf numFmtId="40" fontId="1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1" fillId="0" borderId="4" xfId="0" applyFont="1" applyFill="1" applyBorder="1" applyAlignment="1">
      <alignment/>
    </xf>
    <xf numFmtId="164" fontId="1" fillId="0" borderId="3" xfId="0" applyNumberFormat="1" applyFont="1" applyFill="1" applyBorder="1" applyAlignment="1">
      <alignment horizontal="center" vertical="center"/>
    </xf>
    <xf numFmtId="4" fontId="1" fillId="6" borderId="3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40" fontId="1" fillId="0" borderId="3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/>
    </xf>
    <xf numFmtId="4" fontId="1" fillId="5" borderId="3" xfId="0" applyNumberFormat="1" applyFont="1" applyFill="1" applyBorder="1" applyAlignment="1">
      <alignment vertical="center"/>
    </xf>
    <xf numFmtId="166" fontId="5" fillId="0" borderId="3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 wrapText="1"/>
    </xf>
    <xf numFmtId="167" fontId="1" fillId="0" borderId="3" xfId="0" applyNumberFormat="1" applyFont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4" fontId="1" fillId="7" borderId="3" xfId="0" applyNumberFormat="1" applyFont="1" applyFill="1" applyBorder="1" applyAlignment="1">
      <alignment vertical="center"/>
    </xf>
    <xf numFmtId="167" fontId="1" fillId="0" borderId="3" xfId="0" applyNumberFormat="1" applyFont="1" applyFill="1" applyBorder="1" applyAlignment="1">
      <alignment vertical="center"/>
    </xf>
    <xf numFmtId="4" fontId="1" fillId="8" borderId="3" xfId="0" applyNumberFormat="1" applyFont="1" applyFill="1" applyBorder="1" applyAlignment="1">
      <alignment vertical="center"/>
    </xf>
    <xf numFmtId="167" fontId="1" fillId="0" borderId="3" xfId="0" applyNumberFormat="1" applyFont="1" applyFill="1" applyBorder="1" applyAlignment="1">
      <alignment horizontal="left" vertical="center" wrapText="1"/>
    </xf>
    <xf numFmtId="4" fontId="1" fillId="4" borderId="3" xfId="0" applyNumberFormat="1" applyFont="1" applyFill="1" applyBorder="1" applyAlignment="1">
      <alignment vertical="center"/>
    </xf>
    <xf numFmtId="166" fontId="5" fillId="0" borderId="3" xfId="0" applyNumberFormat="1" applyFont="1" applyBorder="1" applyAlignment="1">
      <alignment horizontal="left" vertical="center" wrapText="1" indent="2"/>
    </xf>
    <xf numFmtId="4" fontId="6" fillId="0" borderId="3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/>
    </xf>
    <xf numFmtId="165" fontId="6" fillId="0" borderId="0" xfId="0" applyNumberFormat="1" applyFont="1" applyAlignment="1">
      <alignment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40" fontId="6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9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left" vertical="center" wrapText="1" indent="1"/>
    </xf>
    <xf numFmtId="164" fontId="4" fillId="0" borderId="3" xfId="0" applyNumberFormat="1" applyFont="1" applyFill="1" applyBorder="1" applyAlignment="1">
      <alignment horizontal="left" vertical="center" wrapText="1" indent="1"/>
    </xf>
    <xf numFmtId="40" fontId="4" fillId="0" borderId="3" xfId="0" applyNumberFormat="1" applyFont="1" applyFill="1" applyBorder="1" applyAlignment="1">
      <alignment horizontal="right" vertical="center" wrapText="1"/>
    </xf>
    <xf numFmtId="164" fontId="4" fillId="10" borderId="3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164" fontId="4" fillId="0" borderId="0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5" borderId="6" xfId="0" applyFont="1" applyFill="1" applyBorder="1" applyAlignment="1">
      <alignment/>
    </xf>
    <xf numFmtId="4" fontId="0" fillId="5" borderId="6" xfId="0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4" fontId="0" fillId="4" borderId="4" xfId="0" applyNumberFormat="1" applyFont="1" applyFill="1" applyBorder="1" applyAlignment="1">
      <alignment/>
    </xf>
    <xf numFmtId="4" fontId="0" fillId="6" borderId="7" xfId="0" applyNumberFormat="1" applyFont="1" applyFill="1" applyBorder="1" applyAlignment="1">
      <alignment vertical="center"/>
    </xf>
    <xf numFmtId="0" fontId="0" fillId="7" borderId="3" xfId="0" applyFont="1" applyFill="1" applyBorder="1" applyAlignment="1">
      <alignment/>
    </xf>
    <xf numFmtId="4" fontId="0" fillId="7" borderId="3" xfId="0" applyNumberFormat="1" applyFont="1" applyFill="1" applyBorder="1" applyAlignment="1">
      <alignment/>
    </xf>
    <xf numFmtId="0" fontId="0" fillId="8" borderId="3" xfId="0" applyFont="1" applyFill="1" applyBorder="1" applyAlignment="1">
      <alignment/>
    </xf>
    <xf numFmtId="4" fontId="0" fillId="8" borderId="3" xfId="0" applyNumberFormat="1" applyFont="1" applyFill="1" applyBorder="1" applyAlignment="1">
      <alignment/>
    </xf>
    <xf numFmtId="0" fontId="0" fillId="11" borderId="3" xfId="0" applyFont="1" applyFill="1" applyBorder="1" applyAlignment="1">
      <alignment/>
    </xf>
    <xf numFmtId="4" fontId="0" fillId="11" borderId="3" xfId="0" applyNumberFormat="1" applyFont="1" applyFill="1" applyBorder="1" applyAlignment="1">
      <alignment/>
    </xf>
    <xf numFmtId="0" fontId="0" fillId="9" borderId="3" xfId="0" applyFont="1" applyFill="1" applyBorder="1" applyAlignment="1">
      <alignment/>
    </xf>
    <xf numFmtId="4" fontId="0" fillId="9" borderId="3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center" vertical="center"/>
    </xf>
    <xf numFmtId="40" fontId="1" fillId="0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166" fontId="5" fillId="0" borderId="3" xfId="0" applyNumberFormat="1" applyFont="1" applyBorder="1" applyAlignment="1">
      <alignment horizontal="left" vertical="center" wrapText="1" indent="1"/>
    </xf>
    <xf numFmtId="167" fontId="1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40" fontId="6" fillId="0" borderId="3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D4D1"/>
      <rgbColor rgb="00CCFFFF"/>
      <rgbColor rgb="00660066"/>
      <rgbColor rgb="00FF6D6D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CAED5"/>
      <rgbColor rgb="00FFCC99"/>
      <rgbColor rgb="003366FF"/>
      <rgbColor rgb="0033CCCC"/>
      <rgbColor rgb="0072BF44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115" zoomScaleNormal="115" workbookViewId="0" topLeftCell="B46">
      <selection activeCell="K66" sqref="K66"/>
    </sheetView>
  </sheetViews>
  <sheetFormatPr defaultColWidth="9.140625" defaultRowHeight="12.75"/>
  <cols>
    <col min="1" max="1" width="72.00390625" style="1" customWidth="1"/>
    <col min="2" max="2" width="20.28125" style="2" customWidth="1"/>
    <col min="3" max="3" width="18.7109375" style="2" customWidth="1"/>
    <col min="4" max="4" width="21.00390625" style="2" customWidth="1"/>
    <col min="5" max="5" width="54.421875" style="1" customWidth="1"/>
    <col min="6" max="6" width="8.7109375" style="1" hidden="1" customWidth="1"/>
    <col min="7" max="7" width="21.7109375" style="2" customWidth="1"/>
    <col min="8" max="8" width="16.140625" style="2" customWidth="1"/>
    <col min="9" max="9" width="17.7109375" style="2" customWidth="1"/>
    <col min="10" max="10" width="16.28125" style="2" customWidth="1"/>
    <col min="11" max="11" width="15.7109375" style="1" customWidth="1"/>
    <col min="12" max="12" width="12.7109375" style="1" customWidth="1"/>
    <col min="13" max="13" width="15.28125" style="1" customWidth="1"/>
    <col min="14" max="14" width="12.7109375" style="1" customWidth="1"/>
    <col min="15" max="16384" width="8.8515625" style="1" customWidth="1"/>
  </cols>
  <sheetData>
    <row r="1" spans="1:10" ht="18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56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>
        <v>2018</v>
      </c>
      <c r="H2" s="4">
        <v>2019</v>
      </c>
      <c r="I2" s="4">
        <v>2020</v>
      </c>
      <c r="J2" s="4">
        <v>2021</v>
      </c>
    </row>
    <row r="3" spans="1:10" ht="12.75">
      <c r="A3" s="5" t="s">
        <v>7</v>
      </c>
      <c r="B3" s="6"/>
      <c r="C3" s="6"/>
      <c r="D3" s="7"/>
      <c r="E3" s="99"/>
      <c r="F3" s="99"/>
      <c r="G3" s="99"/>
      <c r="H3" s="99"/>
      <c r="I3" s="99"/>
      <c r="J3" s="99"/>
    </row>
    <row r="4" spans="1:10" ht="12.75">
      <c r="A4" s="5" t="s">
        <v>8</v>
      </c>
      <c r="B4" s="8">
        <v>11855725</v>
      </c>
      <c r="C4" s="8">
        <v>11855725</v>
      </c>
      <c r="D4" s="7">
        <f>C4-B4</f>
        <v>0</v>
      </c>
      <c r="E4" s="99"/>
      <c r="F4" s="99"/>
      <c r="G4" s="99"/>
      <c r="H4" s="99"/>
      <c r="I4" s="99"/>
      <c r="J4" s="99"/>
    </row>
    <row r="5" spans="1:10" ht="12.75">
      <c r="A5" s="9" t="s">
        <v>9</v>
      </c>
      <c r="B5" s="8">
        <v>277010</v>
      </c>
      <c r="C5" s="8">
        <v>277010</v>
      </c>
      <c r="D5" s="7">
        <f>C5-B5</f>
        <v>0</v>
      </c>
      <c r="E5" s="99"/>
      <c r="F5" s="99"/>
      <c r="G5" s="99"/>
      <c r="H5" s="99"/>
      <c r="I5" s="99"/>
      <c r="J5" s="99"/>
    </row>
    <row r="6" spans="1:10" ht="12.75">
      <c r="A6" s="9" t="s">
        <v>10</v>
      </c>
      <c r="B6" s="8">
        <v>11578715</v>
      </c>
      <c r="C6" s="8">
        <v>11578715</v>
      </c>
      <c r="D6" s="7">
        <f>C6-B6</f>
        <v>0</v>
      </c>
      <c r="E6" s="99"/>
      <c r="F6" s="99"/>
      <c r="G6" s="99"/>
      <c r="H6" s="99"/>
      <c r="I6" s="99"/>
      <c r="J6" s="99"/>
    </row>
    <row r="7" spans="1:12" ht="12.75">
      <c r="A7" s="9" t="s">
        <v>11</v>
      </c>
      <c r="B7" s="8">
        <v>2316900.87</v>
      </c>
      <c r="C7" s="8">
        <v>2316900.87</v>
      </c>
      <c r="D7" s="7">
        <f>C7-B7</f>
        <v>0</v>
      </c>
      <c r="E7" s="99"/>
      <c r="F7" s="99"/>
      <c r="G7" s="99"/>
      <c r="H7" s="99"/>
      <c r="I7" s="99"/>
      <c r="J7" s="99"/>
      <c r="K7" s="10"/>
      <c r="L7" s="10"/>
    </row>
    <row r="8" spans="1:12" ht="24.75" customHeight="1">
      <c r="A8" s="11" t="s">
        <v>12</v>
      </c>
      <c r="B8" s="12">
        <v>9538824.13</v>
      </c>
      <c r="C8" s="12">
        <v>9538824.13</v>
      </c>
      <c r="D8" s="13">
        <f>C8-B8</f>
        <v>0</v>
      </c>
      <c r="E8" s="100" t="s">
        <v>13</v>
      </c>
      <c r="F8" s="14">
        <v>0</v>
      </c>
      <c r="G8" s="15"/>
      <c r="H8" s="8"/>
      <c r="I8" s="16">
        <v>2606559.26</v>
      </c>
      <c r="J8" s="16">
        <v>3179608.04</v>
      </c>
      <c r="K8" s="10"/>
      <c r="L8" s="10"/>
    </row>
    <row r="9" spans="1:12" ht="12.75">
      <c r="A9" s="11"/>
      <c r="B9" s="12"/>
      <c r="C9" s="12"/>
      <c r="D9" s="13"/>
      <c r="E9" s="100"/>
      <c r="F9" s="14"/>
      <c r="G9" s="15"/>
      <c r="H9" s="8"/>
      <c r="I9" s="17">
        <v>1752656.83</v>
      </c>
      <c r="J9" s="17">
        <v>2000000</v>
      </c>
      <c r="K9" s="10"/>
      <c r="L9" s="10"/>
    </row>
    <row r="10" spans="1:12" ht="12.75">
      <c r="A10" s="18" t="s">
        <v>14</v>
      </c>
      <c r="B10" s="9"/>
      <c r="C10" s="9"/>
      <c r="D10" s="9"/>
      <c r="E10" s="19"/>
      <c r="F10" s="20"/>
      <c r="G10" s="7"/>
      <c r="H10" s="8"/>
      <c r="I10" s="8"/>
      <c r="J10" s="8"/>
      <c r="K10" s="10"/>
      <c r="L10" s="10"/>
    </row>
    <row r="11" spans="1:11" ht="12.75">
      <c r="A11" s="21" t="s">
        <v>15</v>
      </c>
      <c r="B11" s="22">
        <v>127957.01</v>
      </c>
      <c r="C11" s="22">
        <v>127957.01</v>
      </c>
      <c r="D11" s="23">
        <f>C11-B11</f>
        <v>0</v>
      </c>
      <c r="E11" s="19"/>
      <c r="F11" s="20"/>
      <c r="G11" s="7"/>
      <c r="H11" s="7"/>
      <c r="I11" s="7"/>
      <c r="J11" s="7">
        <v>127957.01</v>
      </c>
      <c r="K11" s="10"/>
    </row>
    <row r="12" spans="1:11" ht="12.75">
      <c r="A12" s="9" t="s">
        <v>16</v>
      </c>
      <c r="B12" s="22"/>
      <c r="C12" s="22"/>
      <c r="D12" s="23"/>
      <c r="E12" s="19"/>
      <c r="F12" s="20"/>
      <c r="G12" s="7"/>
      <c r="H12" s="7"/>
      <c r="I12" s="7"/>
      <c r="J12" s="7"/>
      <c r="K12" s="10"/>
    </row>
    <row r="13" spans="1:10" ht="12.75">
      <c r="A13" s="24" t="s">
        <v>17</v>
      </c>
      <c r="B13" s="8">
        <v>199.63</v>
      </c>
      <c r="C13" s="8">
        <v>199.63</v>
      </c>
      <c r="D13" s="23">
        <f>C13-B13</f>
        <v>0</v>
      </c>
      <c r="E13" s="25"/>
      <c r="F13" s="20"/>
      <c r="G13" s="26"/>
      <c r="H13" s="7"/>
      <c r="I13" s="7"/>
      <c r="J13" s="7">
        <v>199.63</v>
      </c>
    </row>
    <row r="14" spans="1:10" ht="12.75">
      <c r="A14" s="24" t="s">
        <v>18</v>
      </c>
      <c r="B14" s="27">
        <v>140136.73</v>
      </c>
      <c r="C14" s="27">
        <v>140136.73</v>
      </c>
      <c r="D14" s="23">
        <f>C14-B14</f>
        <v>0</v>
      </c>
      <c r="E14" s="25" t="s">
        <v>19</v>
      </c>
      <c r="F14" s="20"/>
      <c r="G14" s="26"/>
      <c r="H14" s="28">
        <v>139436.04</v>
      </c>
      <c r="I14" s="29">
        <v>700.69</v>
      </c>
      <c r="J14" s="7"/>
    </row>
    <row r="15" spans="1:10" ht="12.75">
      <c r="A15" s="24" t="s">
        <v>20</v>
      </c>
      <c r="B15" s="8">
        <v>2914.82</v>
      </c>
      <c r="C15" s="8">
        <v>2914.82</v>
      </c>
      <c r="D15" s="30">
        <f>C15-B15</f>
        <v>0</v>
      </c>
      <c r="E15" s="25" t="s">
        <v>21</v>
      </c>
      <c r="F15" s="20"/>
      <c r="G15" s="28">
        <v>1457.41</v>
      </c>
      <c r="H15" s="28">
        <v>1457.41</v>
      </c>
      <c r="I15" s="7"/>
      <c r="J15" s="7"/>
    </row>
    <row r="16" spans="1:11" ht="16.5" customHeight="1">
      <c r="A16" s="101" t="s">
        <v>22</v>
      </c>
      <c r="B16" s="102">
        <v>2440</v>
      </c>
      <c r="C16" s="102">
        <v>2440</v>
      </c>
      <c r="D16" s="103">
        <f>C16-B16</f>
        <v>0</v>
      </c>
      <c r="E16" s="104" t="s">
        <v>23</v>
      </c>
      <c r="F16" s="20"/>
      <c r="G16" s="7"/>
      <c r="H16" s="28">
        <v>282.82</v>
      </c>
      <c r="I16" s="7"/>
      <c r="J16" s="7"/>
      <c r="K16" s="31"/>
    </row>
    <row r="17" spans="1:11" ht="18" customHeight="1">
      <c r="A17" s="101"/>
      <c r="B17" s="102"/>
      <c r="C17" s="102"/>
      <c r="D17" s="103"/>
      <c r="E17" s="104"/>
      <c r="F17" s="20"/>
      <c r="G17" s="32">
        <v>2157.18</v>
      </c>
      <c r="I17" s="7"/>
      <c r="J17" s="7"/>
      <c r="K17" s="31"/>
    </row>
    <row r="18" spans="1:11" ht="12.75">
      <c r="A18" s="33" t="s">
        <v>24</v>
      </c>
      <c r="B18" s="34">
        <v>5020.58</v>
      </c>
      <c r="C18" s="34">
        <v>5020.58</v>
      </c>
      <c r="D18" s="30">
        <f aca="true" t="shared" si="0" ref="D18:D44">C18-B18</f>
        <v>0</v>
      </c>
      <c r="E18" s="25" t="s">
        <v>25</v>
      </c>
      <c r="F18" s="20"/>
      <c r="G18" s="7"/>
      <c r="H18" s="29">
        <v>5020.58</v>
      </c>
      <c r="I18" s="7"/>
      <c r="J18" s="7"/>
      <c r="K18" s="31"/>
    </row>
    <row r="19" spans="1:11" ht="25.5">
      <c r="A19" s="33" t="s">
        <v>26</v>
      </c>
      <c r="B19" s="34">
        <v>6466</v>
      </c>
      <c r="C19" s="34">
        <v>6466</v>
      </c>
      <c r="D19" s="30">
        <f t="shared" si="0"/>
        <v>0</v>
      </c>
      <c r="E19" s="25" t="s">
        <v>27</v>
      </c>
      <c r="F19" s="20"/>
      <c r="G19" s="7"/>
      <c r="H19" s="29">
        <v>6466</v>
      </c>
      <c r="I19" s="7"/>
      <c r="J19" s="7"/>
      <c r="K19" s="31"/>
    </row>
    <row r="20" spans="1:10" ht="12.75">
      <c r="A20" s="24" t="s">
        <v>28</v>
      </c>
      <c r="B20" s="8">
        <v>0</v>
      </c>
      <c r="C20" s="8">
        <v>0</v>
      </c>
      <c r="D20" s="30">
        <f t="shared" si="0"/>
        <v>0</v>
      </c>
      <c r="E20" s="19"/>
      <c r="F20" s="20"/>
      <c r="G20" s="7"/>
      <c r="H20" s="7"/>
      <c r="I20" s="7"/>
      <c r="J20" s="7"/>
    </row>
    <row r="21" spans="1:11" ht="12.75">
      <c r="A21" s="24" t="s">
        <v>29</v>
      </c>
      <c r="B21" s="8">
        <v>27258.55</v>
      </c>
      <c r="C21" s="8">
        <v>27258.55</v>
      </c>
      <c r="D21" s="30">
        <f t="shared" si="0"/>
        <v>0</v>
      </c>
      <c r="E21" s="19" t="s">
        <v>30</v>
      </c>
      <c r="F21" s="20"/>
      <c r="G21" s="32">
        <v>27258.55</v>
      </c>
      <c r="H21" s="7"/>
      <c r="I21" s="7"/>
      <c r="J21" s="7"/>
      <c r="K21" s="10"/>
    </row>
    <row r="22" spans="1:11" ht="12.75">
      <c r="A22" s="35" t="s">
        <v>31</v>
      </c>
      <c r="B22" s="8">
        <v>1866.6</v>
      </c>
      <c r="C22" s="8">
        <v>1866.6</v>
      </c>
      <c r="D22" s="30">
        <f t="shared" si="0"/>
        <v>0</v>
      </c>
      <c r="E22" s="19" t="s">
        <v>32</v>
      </c>
      <c r="F22" s="20"/>
      <c r="G22" s="32">
        <v>1866.6</v>
      </c>
      <c r="H22" s="7"/>
      <c r="I22" s="7"/>
      <c r="J22" s="7"/>
      <c r="K22" s="31"/>
    </row>
    <row r="23" spans="1:10" ht="12.75">
      <c r="A23" s="24" t="s">
        <v>33</v>
      </c>
      <c r="B23" s="8">
        <v>0</v>
      </c>
      <c r="C23" s="8">
        <v>0</v>
      </c>
      <c r="D23" s="30">
        <f t="shared" si="0"/>
        <v>0</v>
      </c>
      <c r="E23" s="19"/>
      <c r="F23" s="20"/>
      <c r="G23" s="7"/>
      <c r="H23" s="7"/>
      <c r="I23" s="7"/>
      <c r="J23" s="7"/>
    </row>
    <row r="24" spans="1:11" ht="12.75">
      <c r="A24" s="24" t="s">
        <v>34</v>
      </c>
      <c r="B24" s="8">
        <v>5957.7</v>
      </c>
      <c r="C24" s="8">
        <v>5957.7</v>
      </c>
      <c r="D24" s="30">
        <f t="shared" si="0"/>
        <v>0</v>
      </c>
      <c r="E24" s="19" t="s">
        <v>35</v>
      </c>
      <c r="F24" s="20"/>
      <c r="G24" s="32">
        <v>5957.7</v>
      </c>
      <c r="H24" s="7"/>
      <c r="I24" s="7"/>
      <c r="J24" s="7"/>
      <c r="K24" s="31"/>
    </row>
    <row r="25" spans="1:10" ht="12.75">
      <c r="A25" s="21" t="s">
        <v>36</v>
      </c>
      <c r="B25" s="8">
        <v>8784</v>
      </c>
      <c r="C25" s="8">
        <v>8784</v>
      </c>
      <c r="D25" s="30">
        <f t="shared" si="0"/>
        <v>0</v>
      </c>
      <c r="E25" s="19" t="s">
        <v>37</v>
      </c>
      <c r="F25" s="20"/>
      <c r="G25" s="32">
        <v>8784</v>
      </c>
      <c r="H25" s="7"/>
      <c r="I25" s="7"/>
      <c r="J25" s="7"/>
    </row>
    <row r="26" spans="1:10" ht="12.75">
      <c r="A26" s="21" t="s">
        <v>38</v>
      </c>
      <c r="B26" s="8">
        <v>30705.53</v>
      </c>
      <c r="C26" s="8">
        <v>30705.53</v>
      </c>
      <c r="D26" s="30">
        <f t="shared" si="0"/>
        <v>0</v>
      </c>
      <c r="E26" s="19" t="s">
        <v>39</v>
      </c>
      <c r="F26" s="20"/>
      <c r="G26" s="7"/>
      <c r="H26" s="7"/>
      <c r="I26" s="29">
        <v>30705.53</v>
      </c>
      <c r="J26" s="7"/>
    </row>
    <row r="27" spans="1:10" ht="25.5">
      <c r="A27" s="21" t="s">
        <v>40</v>
      </c>
      <c r="B27" s="8">
        <v>4599.4</v>
      </c>
      <c r="C27" s="8">
        <v>4599.4</v>
      </c>
      <c r="D27" s="30">
        <f t="shared" si="0"/>
        <v>0</v>
      </c>
      <c r="E27" s="19" t="s">
        <v>41</v>
      </c>
      <c r="F27" s="20"/>
      <c r="G27" s="7"/>
      <c r="H27" s="7"/>
      <c r="I27" s="29">
        <v>4599.4</v>
      </c>
      <c r="J27" s="7"/>
    </row>
    <row r="28" spans="1:10" ht="25.5">
      <c r="A28" s="21" t="s">
        <v>42</v>
      </c>
      <c r="B28" s="8">
        <v>17641.2</v>
      </c>
      <c r="C28" s="8">
        <v>17641.2</v>
      </c>
      <c r="D28" s="30">
        <f t="shared" si="0"/>
        <v>0</v>
      </c>
      <c r="E28" s="19" t="s">
        <v>43</v>
      </c>
      <c r="F28" s="20"/>
      <c r="G28" s="7"/>
      <c r="H28" s="7"/>
      <c r="I28" s="29">
        <v>17641.2</v>
      </c>
      <c r="J28" s="7"/>
    </row>
    <row r="29" spans="1:10" ht="12.75">
      <c r="A29" s="24" t="s">
        <v>44</v>
      </c>
      <c r="B29" s="8"/>
      <c r="C29" s="8"/>
      <c r="D29" s="30">
        <f t="shared" si="0"/>
        <v>0</v>
      </c>
      <c r="E29" s="19"/>
      <c r="F29" s="20"/>
      <c r="H29" s="7"/>
      <c r="I29" s="7"/>
      <c r="J29" s="7"/>
    </row>
    <row r="30" spans="1:10" ht="12.75">
      <c r="A30" s="24" t="s">
        <v>45</v>
      </c>
      <c r="B30" s="8">
        <v>5707.02</v>
      </c>
      <c r="C30" s="8">
        <v>5707.02</v>
      </c>
      <c r="D30" s="30">
        <f t="shared" si="0"/>
        <v>0</v>
      </c>
      <c r="E30" s="19" t="s">
        <v>46</v>
      </c>
      <c r="F30" s="20"/>
      <c r="G30" s="32">
        <v>5707.02</v>
      </c>
      <c r="H30" s="7"/>
      <c r="I30" s="7"/>
      <c r="J30" s="7"/>
    </row>
    <row r="31" spans="1:10" ht="12.75">
      <c r="A31" s="24" t="s">
        <v>47</v>
      </c>
      <c r="B31" s="8">
        <v>264133.99</v>
      </c>
      <c r="C31" s="8">
        <v>264133.99</v>
      </c>
      <c r="D31" s="30">
        <f t="shared" si="0"/>
        <v>0</v>
      </c>
      <c r="E31" s="19" t="s">
        <v>48</v>
      </c>
      <c r="F31" s="20"/>
      <c r="G31" s="32">
        <v>264133.99</v>
      </c>
      <c r="H31" s="7"/>
      <c r="I31" s="7"/>
      <c r="J31" s="7"/>
    </row>
    <row r="32" spans="1:11" ht="12.75">
      <c r="A32" s="24" t="s">
        <v>49</v>
      </c>
      <c r="B32" s="8">
        <v>7320</v>
      </c>
      <c r="C32" s="8">
        <v>7320</v>
      </c>
      <c r="D32" s="30">
        <f t="shared" si="0"/>
        <v>0</v>
      </c>
      <c r="E32" s="19" t="s">
        <v>50</v>
      </c>
      <c r="F32" s="20"/>
      <c r="G32" s="32">
        <v>7320</v>
      </c>
      <c r="H32" s="7"/>
      <c r="I32" s="7"/>
      <c r="J32" s="7"/>
      <c r="K32" s="31"/>
    </row>
    <row r="33" spans="1:11" ht="12.75">
      <c r="A33" s="21" t="s">
        <v>51</v>
      </c>
      <c r="B33" s="8">
        <v>200600</v>
      </c>
      <c r="C33" s="8">
        <v>200600</v>
      </c>
      <c r="D33" s="30">
        <f t="shared" si="0"/>
        <v>0</v>
      </c>
      <c r="E33" s="19"/>
      <c r="F33" s="20"/>
      <c r="G33" s="7"/>
      <c r="H33" s="7"/>
      <c r="I33" s="7"/>
      <c r="J33" s="7">
        <v>200600</v>
      </c>
      <c r="K33" s="10"/>
    </row>
    <row r="34" spans="1:11" ht="14.25" customHeight="1">
      <c r="A34" s="109" t="s">
        <v>52</v>
      </c>
      <c r="B34" s="110">
        <v>2078325.79</v>
      </c>
      <c r="C34" s="110">
        <f>B34+D34</f>
        <v>1983880.2</v>
      </c>
      <c r="D34" s="111">
        <v>-94445.59</v>
      </c>
      <c r="E34" s="36"/>
      <c r="F34" s="7"/>
      <c r="G34" s="7"/>
      <c r="H34" s="27"/>
      <c r="I34" s="7"/>
      <c r="J34" s="7">
        <f>C34</f>
        <v>1983880.2</v>
      </c>
      <c r="K34" s="10"/>
    </row>
    <row r="35" spans="1:11" ht="25.5">
      <c r="A35" s="21" t="s">
        <v>53</v>
      </c>
      <c r="B35" s="27">
        <v>4600</v>
      </c>
      <c r="C35" s="27">
        <v>4600</v>
      </c>
      <c r="D35" s="30">
        <f t="shared" si="0"/>
        <v>0</v>
      </c>
      <c r="E35" s="37" t="s">
        <v>54</v>
      </c>
      <c r="F35" s="20"/>
      <c r="G35" s="7"/>
      <c r="H35" s="29">
        <v>4600</v>
      </c>
      <c r="I35" s="7"/>
      <c r="J35" s="7"/>
      <c r="K35" s="31"/>
    </row>
    <row r="36" spans="1:10" ht="12.75">
      <c r="A36" s="21" t="s">
        <v>55</v>
      </c>
      <c r="B36" s="8">
        <v>824.72</v>
      </c>
      <c r="C36" s="8">
        <v>824.72</v>
      </c>
      <c r="D36" s="30">
        <f t="shared" si="0"/>
        <v>0</v>
      </c>
      <c r="E36" s="38" t="s">
        <v>56</v>
      </c>
      <c r="F36" s="20"/>
      <c r="G36" s="32">
        <v>824.72</v>
      </c>
      <c r="H36" s="7"/>
      <c r="I36" s="7"/>
      <c r="J36" s="7"/>
    </row>
    <row r="37" spans="1:10" ht="12.75">
      <c r="A37" s="21" t="s">
        <v>57</v>
      </c>
      <c r="B37" s="8">
        <v>94</v>
      </c>
      <c r="C37" s="8">
        <v>94</v>
      </c>
      <c r="D37" s="30">
        <f t="shared" si="0"/>
        <v>0</v>
      </c>
      <c r="E37" s="38" t="s">
        <v>58</v>
      </c>
      <c r="F37" s="20"/>
      <c r="G37" s="7"/>
      <c r="H37" s="29">
        <v>94</v>
      </c>
      <c r="I37" s="7"/>
      <c r="J37" s="7"/>
    </row>
    <row r="38" spans="1:10" s="40" customFormat="1" ht="12.75">
      <c r="A38" s="21" t="s">
        <v>59</v>
      </c>
      <c r="B38" s="8">
        <v>8896.96</v>
      </c>
      <c r="C38" s="8">
        <v>8896.96</v>
      </c>
      <c r="D38" s="30">
        <f t="shared" si="0"/>
        <v>0</v>
      </c>
      <c r="E38" s="38" t="s">
        <v>60</v>
      </c>
      <c r="F38" s="20"/>
      <c r="G38" s="7"/>
      <c r="H38" s="29">
        <v>8896.96</v>
      </c>
      <c r="I38" s="39"/>
      <c r="J38" s="39"/>
    </row>
    <row r="39" spans="1:10" s="40" customFormat="1" ht="12.75">
      <c r="A39" s="21" t="s">
        <v>61</v>
      </c>
      <c r="B39" s="8">
        <v>277</v>
      </c>
      <c r="C39" s="8">
        <v>277</v>
      </c>
      <c r="D39" s="30">
        <f t="shared" si="0"/>
        <v>0</v>
      </c>
      <c r="E39" s="38" t="s">
        <v>62</v>
      </c>
      <c r="F39" s="20"/>
      <c r="G39" s="7"/>
      <c r="H39" s="29">
        <v>277</v>
      </c>
      <c r="I39" s="39"/>
      <c r="J39" s="39"/>
    </row>
    <row r="40" spans="1:10" ht="25.5">
      <c r="A40" s="21" t="s">
        <v>63</v>
      </c>
      <c r="B40" s="8">
        <f>0.09*1525706+1525706</f>
        <v>1663019.54</v>
      </c>
      <c r="C40" s="8">
        <f>0.09*1525706+1525706</f>
        <v>1663019.54</v>
      </c>
      <c r="D40" s="30">
        <f t="shared" si="0"/>
        <v>0</v>
      </c>
      <c r="E40" s="37" t="s">
        <v>64</v>
      </c>
      <c r="F40" s="7"/>
      <c r="G40" s="41">
        <v>1663019.54</v>
      </c>
      <c r="H40" s="7"/>
      <c r="I40" s="7"/>
      <c r="J40" s="7"/>
    </row>
    <row r="41" spans="1:10" ht="12.75">
      <c r="A41" s="24" t="s">
        <v>65</v>
      </c>
      <c r="B41" s="8">
        <v>4158.6</v>
      </c>
      <c r="C41" s="8">
        <v>4158.6</v>
      </c>
      <c r="D41" s="30">
        <f t="shared" si="0"/>
        <v>0</v>
      </c>
      <c r="E41" s="42" t="s">
        <v>66</v>
      </c>
      <c r="F41" s="7"/>
      <c r="G41" s="32">
        <v>4158.6</v>
      </c>
      <c r="H41" s="7"/>
      <c r="I41" s="7"/>
      <c r="J41" s="7"/>
    </row>
    <row r="42" spans="1:10" ht="12.75">
      <c r="A42" s="21" t="s">
        <v>67</v>
      </c>
      <c r="B42" s="8">
        <v>556.26</v>
      </c>
      <c r="C42" s="8">
        <v>556.26</v>
      </c>
      <c r="D42" s="30">
        <f t="shared" si="0"/>
        <v>0</v>
      </c>
      <c r="E42" s="42" t="s">
        <v>68</v>
      </c>
      <c r="F42" s="7"/>
      <c r="G42" s="7"/>
      <c r="H42" s="32">
        <v>556.26</v>
      </c>
      <c r="I42" s="7"/>
      <c r="J42" s="7"/>
    </row>
    <row r="43" spans="1:10" ht="12.75">
      <c r="A43" s="21" t="s">
        <v>69</v>
      </c>
      <c r="B43" s="8">
        <v>0</v>
      </c>
      <c r="C43" s="8">
        <v>0</v>
      </c>
      <c r="D43" s="30">
        <f t="shared" si="0"/>
        <v>0</v>
      </c>
      <c r="E43" s="42"/>
      <c r="F43" s="7"/>
      <c r="G43" s="7"/>
      <c r="H43" s="7"/>
      <c r="I43" s="7"/>
      <c r="J43" s="7"/>
    </row>
    <row r="44" spans="1:10" ht="25.5">
      <c r="A44" s="33" t="s">
        <v>70</v>
      </c>
      <c r="B44" s="8">
        <v>770833.33</v>
      </c>
      <c r="C44" s="8">
        <v>770833.33</v>
      </c>
      <c r="D44" s="30">
        <f t="shared" si="0"/>
        <v>0</v>
      </c>
      <c r="E44" s="42"/>
      <c r="F44" s="7"/>
      <c r="G44" s="43">
        <v>104166.66</v>
      </c>
      <c r="H44" s="43">
        <v>250000</v>
      </c>
      <c r="I44" s="43">
        <v>250000</v>
      </c>
      <c r="J44" s="43">
        <v>166666.67</v>
      </c>
    </row>
    <row r="45" spans="1:10" ht="18" customHeight="1">
      <c r="A45" s="105" t="s">
        <v>71</v>
      </c>
      <c r="B45" s="102">
        <v>237114.5</v>
      </c>
      <c r="C45" s="102">
        <v>237114.5</v>
      </c>
      <c r="D45" s="103">
        <v>0</v>
      </c>
      <c r="E45" s="106" t="s">
        <v>72</v>
      </c>
      <c r="F45" s="7"/>
      <c r="G45" s="7"/>
      <c r="H45" s="7"/>
      <c r="I45" s="28">
        <v>7366.32</v>
      </c>
      <c r="J45" s="7"/>
    </row>
    <row r="46" spans="1:11" ht="21.75" customHeight="1">
      <c r="A46" s="105"/>
      <c r="B46" s="102"/>
      <c r="C46" s="102"/>
      <c r="D46" s="103">
        <v>1</v>
      </c>
      <c r="E46" s="106"/>
      <c r="F46" s="20"/>
      <c r="G46" s="7"/>
      <c r="H46" s="7"/>
      <c r="I46" s="45">
        <v>87479.48</v>
      </c>
      <c r="J46" s="29">
        <v>142268.7</v>
      </c>
      <c r="K46" s="10"/>
    </row>
    <row r="47" spans="1:11" s="40" customFormat="1" ht="25.5">
      <c r="A47" s="46" t="s">
        <v>73</v>
      </c>
      <c r="B47" s="27">
        <v>2297.32</v>
      </c>
      <c r="C47" s="27">
        <v>2297.32</v>
      </c>
      <c r="D47" s="30">
        <f aca="true" t="shared" si="1" ref="D47:D61">C47-B47</f>
        <v>0</v>
      </c>
      <c r="E47" s="44" t="s">
        <v>74</v>
      </c>
      <c r="F47" s="47"/>
      <c r="G47" s="39"/>
      <c r="H47" s="39"/>
      <c r="I47" s="45">
        <v>2297.32</v>
      </c>
      <c r="J47" s="39"/>
      <c r="K47" s="48"/>
    </row>
    <row r="48" spans="1:10" ht="12.75">
      <c r="A48" s="21" t="s">
        <v>75</v>
      </c>
      <c r="B48" s="8"/>
      <c r="C48" s="8"/>
      <c r="D48" s="30">
        <f t="shared" si="1"/>
        <v>0</v>
      </c>
      <c r="E48" s="38"/>
      <c r="F48" s="20"/>
      <c r="G48" s="7"/>
      <c r="H48" s="7"/>
      <c r="I48" s="7"/>
      <c r="J48" s="7"/>
    </row>
    <row r="49" spans="1:10" ht="25.5">
      <c r="A49" s="21" t="s">
        <v>76</v>
      </c>
      <c r="B49" s="8">
        <v>412526.11</v>
      </c>
      <c r="C49" s="8">
        <v>412526.11</v>
      </c>
      <c r="D49" s="30">
        <f t="shared" si="1"/>
        <v>0</v>
      </c>
      <c r="E49" s="37" t="s">
        <v>77</v>
      </c>
      <c r="F49" s="20"/>
      <c r="G49" s="29">
        <v>223127.97</v>
      </c>
      <c r="H49" s="29">
        <v>189398.14</v>
      </c>
      <c r="I49" s="7"/>
      <c r="J49" s="7"/>
    </row>
    <row r="50" spans="1:10" ht="12.75">
      <c r="A50" s="21" t="s">
        <v>78</v>
      </c>
      <c r="B50" s="8">
        <v>31569.43</v>
      </c>
      <c r="C50" s="8">
        <v>31569.43</v>
      </c>
      <c r="D50" s="30">
        <f t="shared" si="1"/>
        <v>0</v>
      </c>
      <c r="E50" s="37" t="s">
        <v>79</v>
      </c>
      <c r="F50" s="20"/>
      <c r="G50" s="7"/>
      <c r="H50" s="29">
        <v>31569.43</v>
      </c>
      <c r="I50" s="7"/>
      <c r="J50" s="7"/>
    </row>
    <row r="51" spans="1:10" ht="25.5">
      <c r="A51" s="21" t="s">
        <v>80</v>
      </c>
      <c r="B51" s="8"/>
      <c r="C51" s="8"/>
      <c r="D51" s="30">
        <f t="shared" si="1"/>
        <v>0</v>
      </c>
      <c r="E51" s="38"/>
      <c r="F51" s="20"/>
      <c r="G51" s="7"/>
      <c r="H51" s="7"/>
      <c r="I51" s="7"/>
      <c r="J51" s="7"/>
    </row>
    <row r="52" spans="1:10" ht="12.75">
      <c r="A52" s="49" t="s">
        <v>81</v>
      </c>
      <c r="B52" s="8"/>
      <c r="C52" s="8"/>
      <c r="D52" s="30">
        <f t="shared" si="1"/>
        <v>0</v>
      </c>
      <c r="E52" s="37"/>
      <c r="F52" s="20"/>
      <c r="G52" s="7"/>
      <c r="H52" s="7"/>
      <c r="I52" s="7"/>
      <c r="J52" s="7"/>
    </row>
    <row r="53" spans="1:10" ht="25.5">
      <c r="A53" s="50" t="s">
        <v>82</v>
      </c>
      <c r="B53" s="8">
        <v>99990.5</v>
      </c>
      <c r="C53" s="8">
        <v>99990.5</v>
      </c>
      <c r="D53" s="30">
        <f t="shared" si="1"/>
        <v>0</v>
      </c>
      <c r="E53" s="37" t="s">
        <v>83</v>
      </c>
      <c r="F53" s="20"/>
      <c r="G53" s="7"/>
      <c r="H53" s="29">
        <v>99990.5</v>
      </c>
      <c r="I53" s="7"/>
      <c r="J53" s="7"/>
    </row>
    <row r="54" spans="1:10" ht="12.75">
      <c r="A54" s="50" t="s">
        <v>84</v>
      </c>
      <c r="B54" s="8">
        <v>22550.84</v>
      </c>
      <c r="C54" s="8">
        <v>22550.84</v>
      </c>
      <c r="D54" s="30">
        <f t="shared" si="1"/>
        <v>0</v>
      </c>
      <c r="E54" s="19" t="s">
        <v>85</v>
      </c>
      <c r="F54" s="20"/>
      <c r="G54" s="7"/>
      <c r="H54" s="7"/>
      <c r="I54" s="29">
        <f>22550.84*0.2</f>
        <v>4510.168000000001</v>
      </c>
      <c r="J54" s="29">
        <f>22550.84*0.8</f>
        <v>18040.672000000002</v>
      </c>
    </row>
    <row r="55" spans="1:10" ht="12.75">
      <c r="A55" s="50" t="s">
        <v>86</v>
      </c>
      <c r="B55" s="8">
        <v>10050.26</v>
      </c>
      <c r="C55" s="8">
        <v>10050.26</v>
      </c>
      <c r="D55" s="30">
        <f t="shared" si="1"/>
        <v>0</v>
      </c>
      <c r="E55" s="19" t="s">
        <v>87</v>
      </c>
      <c r="F55" s="20"/>
      <c r="G55" s="7"/>
      <c r="H55" s="7"/>
      <c r="I55" s="29">
        <f>10050.26*0.2</f>
        <v>2010.0520000000001</v>
      </c>
      <c r="J55" s="29">
        <f>10050.26*0.8</f>
        <v>8040.2080000000005</v>
      </c>
    </row>
    <row r="56" spans="1:14" ht="25.5">
      <c r="A56" s="50" t="s">
        <v>88</v>
      </c>
      <c r="B56" s="27">
        <v>394733.63</v>
      </c>
      <c r="C56" s="27">
        <v>394733.63</v>
      </c>
      <c r="D56" s="23">
        <f t="shared" si="1"/>
        <v>0</v>
      </c>
      <c r="E56" s="51" t="s">
        <v>89</v>
      </c>
      <c r="F56" s="20"/>
      <c r="G56" s="7"/>
      <c r="H56" s="7"/>
      <c r="I56" s="29">
        <f>394733.63*2/3</f>
        <v>263155.75333333336</v>
      </c>
      <c r="J56" s="29">
        <f>394733.63*1/3</f>
        <v>131577.87666666668</v>
      </c>
      <c r="K56" s="31"/>
      <c r="L56" s="31"/>
      <c r="M56" s="31"/>
      <c r="N56" s="52"/>
    </row>
    <row r="57" spans="1:10" ht="12.75">
      <c r="A57" s="50" t="s">
        <v>90</v>
      </c>
      <c r="B57" s="27">
        <v>20128.78</v>
      </c>
      <c r="C57" s="27">
        <v>20128.78</v>
      </c>
      <c r="D57" s="23">
        <f t="shared" si="1"/>
        <v>0</v>
      </c>
      <c r="E57" s="51" t="s">
        <v>91</v>
      </c>
      <c r="F57" s="20"/>
      <c r="G57" s="7"/>
      <c r="H57" s="7"/>
      <c r="I57" s="29">
        <v>13419.18</v>
      </c>
      <c r="J57" s="29">
        <v>6709.6</v>
      </c>
    </row>
    <row r="58" spans="1:10" ht="12.75">
      <c r="A58" s="53" t="s">
        <v>92</v>
      </c>
      <c r="B58" s="8"/>
      <c r="C58" s="8"/>
      <c r="D58" s="30">
        <f t="shared" si="1"/>
        <v>0</v>
      </c>
      <c r="E58" s="19"/>
      <c r="F58" s="20"/>
      <c r="G58" s="7"/>
      <c r="H58" s="7"/>
      <c r="I58" s="7"/>
      <c r="J58" s="7"/>
    </row>
    <row r="59" spans="1:10" ht="12.75">
      <c r="A59" s="54" t="s">
        <v>93</v>
      </c>
      <c r="B59" s="8">
        <v>9000</v>
      </c>
      <c r="C59" s="8">
        <v>9000</v>
      </c>
      <c r="D59" s="30">
        <f t="shared" si="1"/>
        <v>0</v>
      </c>
      <c r="E59" s="19"/>
      <c r="F59" s="20"/>
      <c r="G59" s="26"/>
      <c r="H59" s="7"/>
      <c r="I59" s="7"/>
      <c r="J59" s="7">
        <v>9000</v>
      </c>
    </row>
    <row r="60" spans="1:11" ht="12.75">
      <c r="A60" s="21" t="s">
        <v>94</v>
      </c>
      <c r="B60" s="8">
        <v>48037.13</v>
      </c>
      <c r="C60" s="8">
        <v>48037.13</v>
      </c>
      <c r="D60" s="30">
        <f t="shared" si="1"/>
        <v>0</v>
      </c>
      <c r="E60" s="19"/>
      <c r="F60" s="20"/>
      <c r="G60" s="7"/>
      <c r="H60" s="7"/>
      <c r="I60" s="7"/>
      <c r="J60" s="7">
        <v>48037.13</v>
      </c>
      <c r="K60" s="31"/>
    </row>
    <row r="61" spans="1:11" ht="19.5" customHeight="1">
      <c r="A61" s="107" t="s">
        <v>95</v>
      </c>
      <c r="B61" s="102">
        <v>953882.41</v>
      </c>
      <c r="C61" s="102">
        <v>953882.41</v>
      </c>
      <c r="D61" s="103">
        <f t="shared" si="1"/>
        <v>0</v>
      </c>
      <c r="E61" s="108" t="s">
        <v>13</v>
      </c>
      <c r="F61" s="20"/>
      <c r="G61" s="7"/>
      <c r="H61" s="7"/>
      <c r="I61" s="29">
        <f>I8*0.1</f>
        <v>260655.92599999998</v>
      </c>
      <c r="J61" s="29">
        <f>J8*0.1</f>
        <v>317960.804</v>
      </c>
      <c r="K61" s="31"/>
    </row>
    <row r="62" spans="1:11" ht="18.75" customHeight="1">
      <c r="A62" s="107"/>
      <c r="B62" s="102"/>
      <c r="C62" s="102"/>
      <c r="D62" s="103"/>
      <c r="E62" s="108"/>
      <c r="F62" s="20"/>
      <c r="G62" s="7"/>
      <c r="H62" s="7"/>
      <c r="I62" s="32">
        <f>I9*0.1</f>
        <v>175265.68300000002</v>
      </c>
      <c r="J62" s="32">
        <f>J9*0.1</f>
        <v>200000</v>
      </c>
      <c r="K62" s="31"/>
    </row>
    <row r="63" spans="1:11" ht="12.75">
      <c r="A63" s="21" t="s">
        <v>96</v>
      </c>
      <c r="B63" s="8">
        <v>550000</v>
      </c>
      <c r="C63" s="8">
        <v>550000</v>
      </c>
      <c r="D63" s="30">
        <f>C63-B63</f>
        <v>0</v>
      </c>
      <c r="E63" s="19"/>
      <c r="F63" s="20"/>
      <c r="G63" s="7"/>
      <c r="H63" s="7"/>
      <c r="I63" s="7"/>
      <c r="J63" s="7">
        <v>550000</v>
      </c>
      <c r="K63" s="31"/>
    </row>
    <row r="64" spans="1:11" ht="12.75">
      <c r="A64" s="18" t="s">
        <v>97</v>
      </c>
      <c r="B64" s="55"/>
      <c r="C64" s="55">
        <v>94445.59</v>
      </c>
      <c r="D64" s="56">
        <f>C64-B64</f>
        <v>94445.59</v>
      </c>
      <c r="E64" s="57" t="s">
        <v>98</v>
      </c>
      <c r="F64" s="47"/>
      <c r="G64" s="39"/>
      <c r="H64" s="39"/>
      <c r="I64" s="39"/>
      <c r="J64" s="58">
        <v>94445.59</v>
      </c>
      <c r="K64" s="31"/>
    </row>
    <row r="65" spans="1:11" ht="12.75">
      <c r="A65" s="11" t="s">
        <v>99</v>
      </c>
      <c r="B65" s="59">
        <f>SUM(B11:B63)</f>
        <v>8183175.869999999</v>
      </c>
      <c r="C65" s="59">
        <f>SUM(C11:C64)</f>
        <v>8183175.869999999</v>
      </c>
      <c r="D65" s="13">
        <f>C65-B65</f>
        <v>0</v>
      </c>
      <c r="E65" s="60"/>
      <c r="F65" s="61">
        <f>SUM(F11:F63)</f>
        <v>0</v>
      </c>
      <c r="G65" s="61">
        <f>SUM(G11:G64)</f>
        <v>2319939.94</v>
      </c>
      <c r="H65" s="61">
        <f>SUM(H11:H64)</f>
        <v>738045.14</v>
      </c>
      <c r="I65" s="61">
        <f>SUM(I11:I64)</f>
        <v>1119806.7023333334</v>
      </c>
      <c r="J65" s="61">
        <f>SUM(J11:J64)</f>
        <v>4005384.090666666</v>
      </c>
      <c r="K65" s="31"/>
    </row>
    <row r="66" spans="1:11" ht="12.75">
      <c r="A66" s="5" t="s">
        <v>100</v>
      </c>
      <c r="B66" s="62">
        <f>B8+B65</f>
        <v>17722000</v>
      </c>
      <c r="C66" s="62">
        <f>C8+C65</f>
        <v>17722000</v>
      </c>
      <c r="D66" s="63">
        <f>C66-B66</f>
        <v>0</v>
      </c>
      <c r="E66" s="62"/>
      <c r="F66" s="64">
        <f>F8+F65</f>
        <v>0</v>
      </c>
      <c r="G66" s="62">
        <f>G8+G65</f>
        <v>2319939.94</v>
      </c>
      <c r="H66" s="62">
        <f>H8+H65</f>
        <v>738045.14</v>
      </c>
      <c r="I66" s="62">
        <f>I8+I9+I65</f>
        <v>5479022.792333333</v>
      </c>
      <c r="J66" s="62">
        <f>J8+J9+J65</f>
        <v>9184992.130666666</v>
      </c>
      <c r="K66" s="31"/>
    </row>
    <row r="67" spans="1:11" ht="12.75">
      <c r="A67" s="65"/>
      <c r="B67" s="66"/>
      <c r="C67" s="66"/>
      <c r="D67" s="66"/>
      <c r="E67" s="66"/>
      <c r="F67" s="66"/>
      <c r="G67" s="112">
        <f>G66+H66+I66+J66</f>
        <v>17722000.003</v>
      </c>
      <c r="H67" s="112"/>
      <c r="I67" s="112"/>
      <c r="J67" s="112"/>
      <c r="K67" s="31"/>
    </row>
    <row r="68" spans="1:10" ht="25.5">
      <c r="A68" s="65"/>
      <c r="B68" s="67" t="s">
        <v>101</v>
      </c>
      <c r="C68" s="66"/>
      <c r="D68" s="66"/>
      <c r="E68" s="66"/>
      <c r="F68" s="66"/>
      <c r="G68" s="66"/>
      <c r="H68" s="68" t="s">
        <v>102</v>
      </c>
      <c r="I68" s="31">
        <f>I11+I13+I33+I34+I59+I60+I63</f>
        <v>0</v>
      </c>
      <c r="J68" s="31">
        <f>J11+J13+J33+J34+J59+J60+J63</f>
        <v>2919673.9699999997</v>
      </c>
    </row>
    <row r="69" ht="12.75">
      <c r="H69" s="69"/>
    </row>
    <row r="70" spans="5:10" ht="12.75">
      <c r="E70"/>
      <c r="G70" s="70">
        <v>2018</v>
      </c>
      <c r="H70" s="70">
        <v>2019</v>
      </c>
      <c r="I70" s="70">
        <v>2020</v>
      </c>
      <c r="J70" s="70">
        <v>2021</v>
      </c>
    </row>
    <row r="71" spans="5:10" ht="12.75">
      <c r="E71" s="71" t="s">
        <v>103</v>
      </c>
      <c r="G71" s="72"/>
      <c r="H71" s="72"/>
      <c r="I71" s="72"/>
      <c r="J71" s="72"/>
    </row>
    <row r="72" spans="5:10" ht="12.75">
      <c r="E72" s="73" t="s">
        <v>104</v>
      </c>
      <c r="G72" s="74">
        <v>328168.36</v>
      </c>
      <c r="H72" s="74">
        <v>556.26</v>
      </c>
      <c r="I72" s="74">
        <v>1927922.51</v>
      </c>
      <c r="J72" s="74">
        <v>2200000</v>
      </c>
    </row>
    <row r="73" spans="5:12" ht="12.75">
      <c r="E73" s="75" t="s">
        <v>105</v>
      </c>
      <c r="G73" s="76">
        <v>223127.97</v>
      </c>
      <c r="H73" s="76">
        <v>346312.61</v>
      </c>
      <c r="I73" s="76">
        <v>3293733.96</v>
      </c>
      <c r="J73" s="76">
        <v>6096325.46</v>
      </c>
      <c r="K73" s="31"/>
      <c r="L73" s="31"/>
    </row>
    <row r="74" spans="5:11" ht="12.75">
      <c r="E74" s="77" t="s">
        <v>106</v>
      </c>
      <c r="G74" s="77">
        <v>1457.41</v>
      </c>
      <c r="H74" s="77">
        <v>141176.27</v>
      </c>
      <c r="I74" s="77">
        <v>7366.32</v>
      </c>
      <c r="J74" s="77"/>
      <c r="K74" s="10"/>
    </row>
    <row r="75" spans="5:10" ht="12.75">
      <c r="E75" s="78" t="s">
        <v>107</v>
      </c>
      <c r="G75" s="79">
        <v>1525706</v>
      </c>
      <c r="H75" s="79"/>
      <c r="I75" s="79"/>
      <c r="J75" s="79"/>
    </row>
    <row r="76" spans="5:10" ht="12.75">
      <c r="E76" s="78" t="s">
        <v>108</v>
      </c>
      <c r="G76" s="79">
        <v>137313.54</v>
      </c>
      <c r="H76" s="79"/>
      <c r="I76" s="79"/>
      <c r="J76" s="79"/>
    </row>
    <row r="77" spans="5:10" ht="12.75">
      <c r="E77" s="80" t="s">
        <v>109</v>
      </c>
      <c r="G77" s="81">
        <v>104166.66</v>
      </c>
      <c r="H77" s="81">
        <v>250000</v>
      </c>
      <c r="I77" s="81">
        <v>250000</v>
      </c>
      <c r="J77" s="81">
        <v>166666.67</v>
      </c>
    </row>
    <row r="78" spans="5:10" ht="12.75">
      <c r="E78" s="82" t="s">
        <v>110</v>
      </c>
      <c r="G78" s="83"/>
      <c r="H78" s="83"/>
      <c r="I78" s="83"/>
      <c r="J78" s="83">
        <v>722000</v>
      </c>
    </row>
    <row r="79" spans="5:10" ht="12.75">
      <c r="E79" s="84" t="s">
        <v>111</v>
      </c>
      <c r="G79" s="85"/>
      <c r="H79" s="85"/>
      <c r="I79" s="85"/>
      <c r="J79" s="85">
        <v>94445.59</v>
      </c>
    </row>
    <row r="80" spans="5:11" ht="12.75">
      <c r="E80"/>
      <c r="G80" s="86">
        <f>SUM(G72:G79)</f>
        <v>2319939.94</v>
      </c>
      <c r="H80" s="86">
        <f>SUM(H72:H79)</f>
        <v>738045.14</v>
      </c>
      <c r="I80" s="86">
        <f>SUM(I72:I79)</f>
        <v>5479022.79</v>
      </c>
      <c r="J80" s="86">
        <f>SUM(J72:J79)</f>
        <v>9279437.72</v>
      </c>
      <c r="K80" s="31">
        <f>G80+H80+I80+J80</f>
        <v>17816445.590000004</v>
      </c>
    </row>
    <row r="81" spans="5:10" ht="12.75">
      <c r="E81"/>
      <c r="G81" s="87"/>
      <c r="H81" s="87"/>
      <c r="I81" s="87"/>
      <c r="J81" s="87"/>
    </row>
    <row r="82" spans="5:10" ht="12.75">
      <c r="E82" s="88"/>
      <c r="G82" s="87"/>
      <c r="H82" s="87"/>
      <c r="I82" s="87"/>
      <c r="J82" s="87"/>
    </row>
    <row r="83" spans="5:10" ht="12.75">
      <c r="E83" s="89"/>
      <c r="G83" s="90"/>
      <c r="H83" s="91"/>
      <c r="I83" s="91"/>
      <c r="J83" s="91"/>
    </row>
    <row r="84" spans="5:10" ht="12.75">
      <c r="E84" s="92"/>
      <c r="G84" s="90"/>
      <c r="H84" s="93"/>
      <c r="I84" s="94"/>
      <c r="J84" s="94"/>
    </row>
    <row r="85" spans="5:10" ht="12.75">
      <c r="E85" s="92"/>
      <c r="G85" s="90"/>
      <c r="H85" s="93"/>
      <c r="I85" s="94"/>
      <c r="J85" s="94"/>
    </row>
    <row r="86" spans="5:10" ht="12.75">
      <c r="E86" s="92"/>
      <c r="G86" s="90"/>
      <c r="H86" s="93"/>
      <c r="I86" s="94"/>
      <c r="J86" s="95"/>
    </row>
    <row r="87" spans="5:10" ht="12.75">
      <c r="E87" s="92"/>
      <c r="G87" s="90"/>
      <c r="H87" s="94"/>
      <c r="I87" s="94"/>
      <c r="J87" s="96"/>
    </row>
    <row r="88" spans="5:10" ht="12.75">
      <c r="E88" s="92"/>
      <c r="G88" s="90"/>
      <c r="H88" s="93"/>
      <c r="I88" s="94"/>
      <c r="J88" s="94"/>
    </row>
    <row r="89" spans="5:10" ht="12.75">
      <c r="E89" s="92"/>
      <c r="G89" s="90"/>
      <c r="H89" s="93"/>
      <c r="I89" s="94"/>
      <c r="J89" s="94"/>
    </row>
    <row r="90" spans="5:10" ht="12.75">
      <c r="E90"/>
      <c r="G90"/>
      <c r="H90" s="97"/>
      <c r="I90" s="97"/>
      <c r="J90" s="97"/>
    </row>
    <row r="92" spans="9:10" ht="12.75">
      <c r="I92" s="31"/>
      <c r="J92" s="31"/>
    </row>
  </sheetData>
  <sheetProtection selectLockedCells="1" selectUnlockedCells="1"/>
  <mergeCells count="19">
    <mergeCell ref="G67:J67"/>
    <mergeCell ref="E45:E46"/>
    <mergeCell ref="A61:A62"/>
    <mergeCell ref="B61:B62"/>
    <mergeCell ref="C61:C62"/>
    <mergeCell ref="D61:D62"/>
    <mergeCell ref="E61:E62"/>
    <mergeCell ref="A45:A46"/>
    <mergeCell ref="B45:B46"/>
    <mergeCell ref="C45:C46"/>
    <mergeCell ref="D45:D46"/>
    <mergeCell ref="A1:J1"/>
    <mergeCell ref="E3:J7"/>
    <mergeCell ref="E8:E9"/>
    <mergeCell ref="A16:A17"/>
    <mergeCell ref="B16:B17"/>
    <mergeCell ref="C16:C17"/>
    <mergeCell ref="D16:D17"/>
    <mergeCell ref="E16:E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calco</cp:lastModifiedBy>
  <dcterms:created xsi:type="dcterms:W3CDTF">2020-12-29T13:53:35Z</dcterms:created>
  <dcterms:modified xsi:type="dcterms:W3CDTF">2020-12-29T13:53:35Z</dcterms:modified>
  <cp:category/>
  <cp:version/>
  <cp:contentType/>
  <cp:contentStatus/>
</cp:coreProperties>
</file>